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New regime" sheetId="2" r:id="rId5"/>
    <sheet state="visible" name="Old regime" sheetId="3" r:id="rId6"/>
  </sheets>
  <definedNames/>
  <calcPr/>
</workbook>
</file>

<file path=xl/sharedStrings.xml><?xml version="1.0" encoding="utf-8"?>
<sst xmlns="http://schemas.openxmlformats.org/spreadsheetml/2006/main" count="62" uniqueCount="43">
  <si>
    <r>
      <rPr>
        <sz val="22.0"/>
      </rPr>
      <t xml:space="preserve">Income Tax Calculator by </t>
    </r>
    <r>
      <rPr>
        <color rgb="FF1155CC"/>
        <sz val="22.0"/>
        <u/>
      </rPr>
      <t>income-tax-calculator.in</t>
    </r>
  </si>
  <si>
    <t>Fill the below details</t>
  </si>
  <si>
    <t>Income Details</t>
  </si>
  <si>
    <t>Income from Salary</t>
  </si>
  <si>
    <t>Old Regime</t>
  </si>
  <si>
    <t>New Regime</t>
  </si>
  <si>
    <t>Rental Income</t>
  </si>
  <si>
    <t>Taxable Income</t>
  </si>
  <si>
    <t>Income from Interest</t>
  </si>
  <si>
    <t>Income from other sources</t>
  </si>
  <si>
    <t>Calculated tax</t>
  </si>
  <si>
    <t>Tax Rebate</t>
  </si>
  <si>
    <t>Excemption Details</t>
  </si>
  <si>
    <t>Marginal Relief</t>
  </si>
  <si>
    <t>Exempt Allowances - HRA, LTA, Professional Tax</t>
  </si>
  <si>
    <t>Calculated tax after rebate and marginal relief</t>
  </si>
  <si>
    <t>Deduction Details</t>
  </si>
  <si>
    <t>Health and Education cess (4%)</t>
  </si>
  <si>
    <t>Apply standard deduction (only salaried income)</t>
  </si>
  <si>
    <t>Yes</t>
  </si>
  <si>
    <t>80C - Basic Deductions</t>
  </si>
  <si>
    <t>Payable tax</t>
  </si>
  <si>
    <t>80D - Medical Insurance</t>
  </si>
  <si>
    <t>80G - Donations to Charity</t>
  </si>
  <si>
    <t>24B - Interest paid on home loan</t>
  </si>
  <si>
    <t>Other deductions</t>
  </si>
  <si>
    <r>
      <rPr>
        <color rgb="FFFF0000"/>
      </rPr>
      <t xml:space="preserve">NOTE: Due to the limitations of Excel, surcharge calculations cannot be done in Excel.
Please use </t>
    </r>
    <r>
      <rPr>
        <color rgb="FF1155CC"/>
        <u/>
      </rPr>
      <t>https://income-tax-calculator.in</t>
    </r>
    <r>
      <rPr>
        <color rgb="FFFF0000"/>
      </rPr>
      <t xml:space="preserve"> for more accurate tax calculations.</t>
    </r>
  </si>
  <si>
    <t>Disclaimer</t>
  </si>
  <si>
    <t>I am a Software Professional; not a Chartered Accountant.</t>
  </si>
  <si>
    <t>This tax calculator has been created with the information available to me. I do not claim this to be 100% accurate.</t>
  </si>
  <si>
    <t>This tax calculator can be used for tax planning to calculate the approximate tax payable by salaried individuals. This should NOT be used to compute the actual taxes to be paid to the Government. I am not resposible for any inaccuracies in the tax computed by this calculator.</t>
  </si>
  <si>
    <r>
      <rPr/>
      <t xml:space="preserve">If you find any inaccuracy or error, please let me know </t>
    </r>
    <r>
      <rPr>
        <color rgb="FF202020"/>
      </rPr>
      <t>at the</t>
    </r>
    <r>
      <rPr>
        <color theme="4"/>
        <u/>
      </rPr>
      <t xml:space="preserve"> feedback form</t>
    </r>
    <r>
      <rPr/>
      <t xml:space="preserve"> and I will try to fix it at the earliest.</t>
    </r>
  </si>
  <si>
    <t>From</t>
  </si>
  <si>
    <t>To</t>
  </si>
  <si>
    <t>Rates</t>
  </si>
  <si>
    <t>Intermediate</t>
  </si>
  <si>
    <t>Tax</t>
  </si>
  <si>
    <t>Standard deduction</t>
  </si>
  <si>
    <t>Tax Rebate Upto</t>
  </si>
  <si>
    <t>Surcharge</t>
  </si>
  <si>
    <t>Income above from</t>
  </si>
  <si>
    <t>Regular Tax over min limit</t>
  </si>
  <si>
    <t>Surchage after marginal relief</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</si>
</sst>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
  </numFmts>
  <fonts count="7">
    <font>
      <sz val="10.0"/>
      <color rgb="FF000000"/>
      <name val="Arial"/>
      <scheme val="minor"/>
    </font>
    <font>
      <u/>
      <sz val="22.0"/>
      <color rgb="FF0000FF"/>
    </font>
    <font>
      <color theme="1"/>
      <name val="Arial"/>
      <scheme val="minor"/>
    </font>
    <font>
      <b/>
      <sz val="12.0"/>
      <color theme="1"/>
      <name val="Arial"/>
      <scheme val="minor"/>
    </font>
    <font>
      <u/>
      <color rgb="FFFF0000"/>
    </font>
    <font>
      <sz val="14.0"/>
      <color theme="1"/>
      <name val="Arial"/>
      <scheme val="minor"/>
    </font>
    <font>
      <u/>
      <color rgb="FF0000FF"/>
    </font>
  </fonts>
  <fills count="2">
    <fill>
      <patternFill patternType="none"/>
    </fill>
    <fill>
      <patternFill patternType="lightGray"/>
    </fill>
  </fills>
  <borders count="1">
    <border/>
  </borders>
  <cellStyleXfs count="1">
    <xf borderId="0" fillId="0" fontId="0" numFmtId="0" applyAlignment="1" applyFont="1"/>
  </cellStyleXfs>
  <cellXfs count="11">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xf>
    <xf borderId="0" fillId="0" fontId="3" numFmtId="0" xfId="0" applyAlignment="1" applyFont="1">
      <alignment readingOrder="0"/>
    </xf>
    <xf borderId="0" fillId="0" fontId="2" numFmtId="164" xfId="0" applyAlignment="1" applyFont="1" applyNumberFormat="1">
      <alignment readingOrder="0"/>
    </xf>
    <xf borderId="0" fillId="0" fontId="2" numFmtId="164" xfId="0" applyFont="1" applyNumberFormat="1"/>
    <xf borderId="0" fillId="0" fontId="4" numFmtId="0" xfId="0" applyAlignment="1" applyFont="1">
      <alignment readingOrder="0"/>
    </xf>
    <xf borderId="0" fillId="0" fontId="5" numFmtId="0" xfId="0" applyAlignment="1" applyFont="1">
      <alignment readingOrder="0"/>
    </xf>
    <xf borderId="0" fillId="0" fontId="2" numFmtId="0" xfId="0" applyFont="1"/>
    <xf borderId="0" fillId="0" fontId="6" numFmtId="0" xfId="0" applyAlignment="1" applyFont="1">
      <alignment readingOrder="0"/>
    </xf>
    <xf borderId="0" fillId="0" fontId="2" numFmtId="0" xfId="0" applyAlignment="1" applyFont="1">
      <alignment horizontal="center"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income-tax-calculator.in/" TargetMode="External"/><Relationship Id="rId2" Type="http://schemas.openxmlformats.org/officeDocument/2006/relationships/hyperlink" Target="https://income-tax-calculator.in/" TargetMode="External"/><Relationship Id="rId3" Type="http://schemas.openxmlformats.org/officeDocument/2006/relationships/hyperlink" Target="https://docs.google.com/forms/d/e/1FAIpQLSfQoemeax7fdmk4Ik3uUzb1UpYJlJkOY-296I3-oQtda5tGIw/viewform?usp=sf_lin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39.0"/>
    <col customWidth="1" min="7" max="7" width="34.75"/>
  </cols>
  <sheetData>
    <row r="1">
      <c r="A1" s="1" t="s">
        <v>0</v>
      </c>
    </row>
    <row r="3">
      <c r="C3" s="2" t="s">
        <v>1</v>
      </c>
    </row>
    <row r="4">
      <c r="B4" s="3" t="s">
        <v>2</v>
      </c>
    </row>
    <row r="5">
      <c r="B5" s="2" t="s">
        <v>3</v>
      </c>
      <c r="C5" s="4">
        <v>0.0</v>
      </c>
      <c r="H5" s="2" t="s">
        <v>4</v>
      </c>
      <c r="I5" s="2" t="s">
        <v>5</v>
      </c>
    </row>
    <row r="6">
      <c r="B6" s="2" t="s">
        <v>6</v>
      </c>
      <c r="C6" s="4">
        <v>0.0</v>
      </c>
      <c r="G6" s="2" t="s">
        <v>7</v>
      </c>
      <c r="H6" s="5">
        <f>SUM($C$5:$C$8)-IF($C$14 = "Yes", 'Old regime'!B2, 0)-C11-SUM(C15:C19)</f>
        <v>-50000</v>
      </c>
      <c r="I6" s="5">
        <f>SUM($C$5:$C$8)-IF($C$14 = "Yes", 'New regime'!B2, 0)</f>
        <v>-75000</v>
      </c>
    </row>
    <row r="7">
      <c r="B7" s="2" t="s">
        <v>8</v>
      </c>
      <c r="C7" s="4">
        <v>0.0</v>
      </c>
    </row>
    <row r="8">
      <c r="B8" s="2" t="s">
        <v>9</v>
      </c>
      <c r="C8" s="4">
        <v>0.0</v>
      </c>
      <c r="G8" s="2" t="s">
        <v>10</v>
      </c>
      <c r="H8" s="5">
        <f>SUM('Old regime'!J2:J7)</f>
        <v>0</v>
      </c>
      <c r="I8" s="5">
        <f>SUM('New regime'!J2:J7)</f>
        <v>0</v>
      </c>
    </row>
    <row r="9">
      <c r="C9" s="5"/>
      <c r="G9" s="2" t="s">
        <v>11</v>
      </c>
      <c r="H9" s="5">
        <f>IF(H6&lt;='Old regime'!$B$3, -H8, 0)</f>
        <v>0</v>
      </c>
      <c r="I9" s="5">
        <f>IF(I6&lt;='New regime'!$B$3, -I8, 0)</f>
        <v>0</v>
      </c>
    </row>
    <row r="10">
      <c r="B10" s="3" t="s">
        <v>12</v>
      </c>
      <c r="C10" s="5"/>
      <c r="G10" s="2" t="s">
        <v>13</v>
      </c>
      <c r="I10" s="5">
        <f>IF(I9&lt;0, 0, IF(I8&gt;I6-'New regime'!B3, (I6-'New regime'!B3)-I8, 0))</f>
        <v>-775000</v>
      </c>
    </row>
    <row r="11">
      <c r="B11" s="2" t="s">
        <v>14</v>
      </c>
      <c r="C11" s="4">
        <v>0.0</v>
      </c>
    </row>
    <row r="12">
      <c r="C12" s="5"/>
      <c r="G12" s="2" t="s">
        <v>15</v>
      </c>
      <c r="H12" s="5">
        <f>H8+H9</f>
        <v>0</v>
      </c>
      <c r="I12" s="5">
        <f>I8+I9+I10</f>
        <v>-775000</v>
      </c>
    </row>
    <row r="13">
      <c r="B13" s="3" t="s">
        <v>16</v>
      </c>
      <c r="C13" s="5"/>
      <c r="G13" s="2" t="s">
        <v>17</v>
      </c>
      <c r="H13" s="5">
        <f t="shared" ref="H13:I13" si="1">H12*4%</f>
        <v>0</v>
      </c>
      <c r="I13" s="5">
        <f t="shared" si="1"/>
        <v>-31000</v>
      </c>
    </row>
    <row r="14">
      <c r="B14" s="2" t="s">
        <v>18</v>
      </c>
      <c r="C14" s="2" t="s">
        <v>19</v>
      </c>
    </row>
    <row r="15">
      <c r="B15" s="2" t="s">
        <v>20</v>
      </c>
      <c r="C15" s="4">
        <v>0.0</v>
      </c>
      <c r="G15" s="2" t="s">
        <v>21</v>
      </c>
      <c r="H15" s="5">
        <f t="shared" ref="H15:I15" si="2">SUM(H12:H13)</f>
        <v>0</v>
      </c>
      <c r="I15" s="5">
        <f t="shared" si="2"/>
        <v>-806000</v>
      </c>
    </row>
    <row r="16">
      <c r="B16" s="2" t="s">
        <v>22</v>
      </c>
      <c r="C16" s="4">
        <v>0.0</v>
      </c>
    </row>
    <row r="17">
      <c r="B17" s="2" t="s">
        <v>23</v>
      </c>
      <c r="C17" s="4">
        <v>0.0</v>
      </c>
    </row>
    <row r="18">
      <c r="B18" s="2" t="s">
        <v>24</v>
      </c>
      <c r="C18" s="4">
        <v>0.0</v>
      </c>
    </row>
    <row r="19">
      <c r="B19" s="2" t="s">
        <v>25</v>
      </c>
      <c r="C19" s="4">
        <v>0.0</v>
      </c>
    </row>
    <row r="20">
      <c r="G20" s="6" t="s">
        <v>26</v>
      </c>
    </row>
    <row r="27">
      <c r="B27" s="7" t="s">
        <v>27</v>
      </c>
    </row>
    <row r="28">
      <c r="B28" s="8" t="s">
        <v>28</v>
      </c>
    </row>
    <row r="29">
      <c r="B29" s="8" t="s">
        <v>29</v>
      </c>
    </row>
    <row r="30">
      <c r="B30" s="8" t="s">
        <v>30</v>
      </c>
    </row>
    <row r="31">
      <c r="B31" s="9" t="s">
        <v>31</v>
      </c>
    </row>
  </sheetData>
  <mergeCells count="1">
    <mergeCell ref="A1:J1"/>
  </mergeCells>
  <dataValidations>
    <dataValidation type="list" allowBlank="1" showErrorMessage="1" sqref="C14">
      <formula1>"Yes,No"</formula1>
    </dataValidation>
  </dataValidations>
  <hyperlinks>
    <hyperlink r:id="rId1" ref="A1"/>
    <hyperlink r:id="rId2" ref="G20"/>
    <hyperlink r:id="rId3" ref="B31"/>
  </hyperlinks>
  <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0.63"/>
    <col customWidth="1" min="6" max="7" width="20.25"/>
    <col customWidth="1" min="10" max="10" width="18.75"/>
    <col customWidth="1" min="12" max="12" width="20.0"/>
  </cols>
  <sheetData>
    <row r="1">
      <c r="B1" s="2"/>
      <c r="F1" s="2" t="s">
        <v>32</v>
      </c>
      <c r="G1" s="2" t="s">
        <v>33</v>
      </c>
      <c r="H1" s="2" t="s">
        <v>34</v>
      </c>
      <c r="I1" s="2" t="s">
        <v>35</v>
      </c>
      <c r="J1" s="2" t="s">
        <v>36</v>
      </c>
    </row>
    <row r="2">
      <c r="A2" s="2" t="s">
        <v>37</v>
      </c>
      <c r="B2" s="2">
        <v>75000.0</v>
      </c>
      <c r="F2" s="2">
        <v>0.0</v>
      </c>
      <c r="G2" s="2">
        <v>300000.0</v>
      </c>
      <c r="H2" s="2">
        <v>0.0</v>
      </c>
      <c r="I2" s="2">
        <v>0.0</v>
      </c>
      <c r="J2" s="8">
        <f t="shared" ref="J2:J7" si="1">I2*H2%</f>
        <v>0</v>
      </c>
    </row>
    <row r="3">
      <c r="A3" s="2" t="s">
        <v>38</v>
      </c>
      <c r="B3" s="2">
        <v>700000.0</v>
      </c>
      <c r="F3" s="2">
        <v>300000.0</v>
      </c>
      <c r="G3" s="2">
        <v>700000.0</v>
      </c>
      <c r="H3" s="2">
        <v>5.0</v>
      </c>
      <c r="I3" s="8">
        <f>MEDIAN(0, G3-F3, Sheet1!$I$6-F3)</f>
        <v>0</v>
      </c>
      <c r="J3" s="8">
        <f t="shared" si="1"/>
        <v>0</v>
      </c>
    </row>
    <row r="4">
      <c r="F4" s="2">
        <v>700000.0</v>
      </c>
      <c r="G4" s="2">
        <v>1000000.0</v>
      </c>
      <c r="H4" s="2">
        <v>10.0</v>
      </c>
      <c r="I4" s="8">
        <f>MEDIAN(0, G4-F4, Sheet1!$I$6-F4)</f>
        <v>0</v>
      </c>
      <c r="J4" s="8">
        <f t="shared" si="1"/>
        <v>0</v>
      </c>
    </row>
    <row r="5">
      <c r="F5" s="2">
        <v>1000000.0</v>
      </c>
      <c r="G5" s="2">
        <v>1200000.0</v>
      </c>
      <c r="H5" s="2">
        <v>15.0</v>
      </c>
      <c r="I5" s="8">
        <f>MEDIAN(0, G5-F5, Sheet1!$I$6-F5)</f>
        <v>0</v>
      </c>
      <c r="J5" s="8">
        <f t="shared" si="1"/>
        <v>0</v>
      </c>
    </row>
    <row r="6">
      <c r="F6" s="2">
        <v>1200000.0</v>
      </c>
      <c r="G6" s="2">
        <v>1500000.0</v>
      </c>
      <c r="H6" s="2">
        <v>20.0</v>
      </c>
      <c r="I6" s="8">
        <f>MEDIAN(0, G6-F6, Sheet1!$I$6-F6)</f>
        <v>0</v>
      </c>
      <c r="J6" s="8">
        <f t="shared" si="1"/>
        <v>0</v>
      </c>
    </row>
    <row r="7">
      <c r="F7" s="2">
        <v>1500000.0</v>
      </c>
      <c r="G7" s="2"/>
      <c r="H7" s="2">
        <v>30.0</v>
      </c>
      <c r="I7" s="8">
        <f>MAX(0, Sheet1!$I$6-F7)</f>
        <v>0</v>
      </c>
      <c r="J7" s="8">
        <f t="shared" si="1"/>
        <v>0</v>
      </c>
    </row>
    <row r="10">
      <c r="G10" s="2"/>
    </row>
    <row r="13">
      <c r="F13" s="10" t="s">
        <v>39</v>
      </c>
    </row>
    <row r="14">
      <c r="F14" s="2" t="s">
        <v>32</v>
      </c>
      <c r="G14" s="2" t="s">
        <v>33</v>
      </c>
      <c r="H14" s="2" t="s">
        <v>34</v>
      </c>
      <c r="I14" s="2" t="s">
        <v>39</v>
      </c>
      <c r="J14" s="2" t="s">
        <v>40</v>
      </c>
      <c r="K14" s="2" t="s">
        <v>41</v>
      </c>
      <c r="L14" s="2" t="s">
        <v>42</v>
      </c>
    </row>
    <row r="15">
      <c r="F15" s="2">
        <v>0.0</v>
      </c>
      <c r="G15" s="2">
        <v>5000000.0</v>
      </c>
      <c r="H15" s="2">
        <v>0.0</v>
      </c>
      <c r="I15" s="2">
        <v>0.0</v>
      </c>
      <c r="J15" s="2">
        <v>0.0</v>
      </c>
    </row>
    <row r="16">
      <c r="F16" s="2">
        <v>5000000.0</v>
      </c>
      <c r="G16" s="2">
        <v>1.0E7</v>
      </c>
      <c r="H16" s="2">
        <v>10.0</v>
      </c>
      <c r="I16" s="8">
        <f>IF(Sheet1!$I$6&gt;F16, Sheet1!$I$12 * H16%, 0)</f>
        <v>0</v>
      </c>
      <c r="J16" s="8">
        <f>IF(MIN(Sheet1!$I$6, G16)-F16&gt;0, MIN(Sheet1!$I$6, G16)-F16, 0)</f>
        <v>0</v>
      </c>
      <c r="K16" s="5">
        <f>(MIN(Sheet1!$I$6, G16)-F16)*$H$7%</f>
        <v>-1522500</v>
      </c>
      <c r="L16" s="8">
        <f t="shared" ref="L16:L17" si="2">IF(I16&gt;J16, J16-K16, I16)</f>
        <v>0</v>
      </c>
    </row>
    <row r="17">
      <c r="F17" s="2">
        <v>1.0E7</v>
      </c>
      <c r="G17" s="2">
        <v>2.0E7</v>
      </c>
      <c r="H17" s="2">
        <v>15.0</v>
      </c>
      <c r="I17" s="8">
        <f>IF(Sheet1!$I$6&gt;F17, Sheet1!$I$12 * H17%, 0)</f>
        <v>0</v>
      </c>
      <c r="J17" s="8">
        <f>IF(MIN(Sheet1!$I$6, G17)-F17&gt;0, MIN(Sheet1!$I$6, G17)-F17, 0)</f>
        <v>0</v>
      </c>
      <c r="K17" s="5">
        <f>(MIN(Sheet1!$I$6, G17)-F17)*$H$7%</f>
        <v>-3022500</v>
      </c>
      <c r="L17" s="8">
        <f t="shared" si="2"/>
        <v>0</v>
      </c>
    </row>
    <row r="18">
      <c r="F18" s="2">
        <v>2.0E7</v>
      </c>
      <c r="H18" s="2">
        <v>25.0</v>
      </c>
      <c r="I18" s="8">
        <f>IF(Sheet1!$I$6&gt;F18, Sheet1!$I$12 * H18%, 0)</f>
        <v>0</v>
      </c>
      <c r="J18" s="8">
        <f>IF(Sheet1!$I$6-F18&gt;0, Sheet1!$I$6-F18, 0)</f>
        <v>0</v>
      </c>
    </row>
  </sheetData>
  <mergeCells count="1">
    <mergeCell ref="F13:J13"/>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0.63"/>
    <col customWidth="1" min="6" max="7" width="20.25"/>
    <col customWidth="1" min="10" max="10" width="18.75"/>
    <col customWidth="1" min="12" max="12" width="20.0"/>
  </cols>
  <sheetData>
    <row r="1">
      <c r="B1" s="2"/>
      <c r="F1" s="2" t="s">
        <v>32</v>
      </c>
      <c r="G1" s="2" t="s">
        <v>33</v>
      </c>
      <c r="H1" s="2" t="s">
        <v>34</v>
      </c>
      <c r="I1" s="2" t="s">
        <v>35</v>
      </c>
      <c r="J1" s="2" t="s">
        <v>36</v>
      </c>
    </row>
    <row r="2">
      <c r="A2" s="2" t="s">
        <v>37</v>
      </c>
      <c r="B2" s="2">
        <v>50000.0</v>
      </c>
      <c r="F2" s="2">
        <v>0.0</v>
      </c>
      <c r="G2" s="2">
        <v>250000.0</v>
      </c>
      <c r="H2" s="2">
        <v>0.0</v>
      </c>
      <c r="I2" s="2">
        <v>0.0</v>
      </c>
      <c r="J2" s="8">
        <f t="shared" ref="J2:J5" si="1">I2*H2%</f>
        <v>0</v>
      </c>
    </row>
    <row r="3">
      <c r="A3" s="2" t="s">
        <v>38</v>
      </c>
      <c r="B3" s="2">
        <v>500000.0</v>
      </c>
      <c r="F3" s="2">
        <v>250000.0</v>
      </c>
      <c r="G3" s="2">
        <v>500000.0</v>
      </c>
      <c r="H3" s="2">
        <v>5.0</v>
      </c>
      <c r="I3" s="8">
        <f>MEDIAN(0, G3-F3, Sheet1!$H$6-F3)</f>
        <v>0</v>
      </c>
      <c r="J3" s="8">
        <f t="shared" si="1"/>
        <v>0</v>
      </c>
    </row>
    <row r="4">
      <c r="F4" s="2">
        <v>500000.0</v>
      </c>
      <c r="G4" s="2">
        <v>1000000.0</v>
      </c>
      <c r="H4" s="2">
        <v>20.0</v>
      </c>
      <c r="I4" s="8">
        <f>MEDIAN(0, G4-F4, Sheet1!$H$6-F4)</f>
        <v>0</v>
      </c>
      <c r="J4" s="8">
        <f t="shared" si="1"/>
        <v>0</v>
      </c>
    </row>
    <row r="5">
      <c r="F5" s="2">
        <v>1000000.0</v>
      </c>
      <c r="H5" s="2">
        <v>30.0</v>
      </c>
      <c r="I5" s="8">
        <f>MAX(0, Sheet1!$H$6-F5)</f>
        <v>0</v>
      </c>
      <c r="J5" s="8">
        <f t="shared" si="1"/>
        <v>0</v>
      </c>
    </row>
    <row r="10">
      <c r="G10" s="2"/>
    </row>
    <row r="13">
      <c r="F13" s="10" t="s">
        <v>39</v>
      </c>
    </row>
    <row r="14">
      <c r="F14" s="2" t="s">
        <v>32</v>
      </c>
      <c r="G14" s="2" t="s">
        <v>33</v>
      </c>
      <c r="H14" s="2" t="s">
        <v>34</v>
      </c>
      <c r="I14" s="2" t="s">
        <v>39</v>
      </c>
      <c r="J14" s="2" t="s">
        <v>40</v>
      </c>
      <c r="K14" s="2" t="s">
        <v>41</v>
      </c>
      <c r="L14" s="2" t="s">
        <v>42</v>
      </c>
    </row>
    <row r="15">
      <c r="F15" s="2">
        <v>0.0</v>
      </c>
      <c r="G15" s="2">
        <v>5000000.0</v>
      </c>
      <c r="H15" s="2">
        <v>0.0</v>
      </c>
      <c r="I15" s="2">
        <v>0.0</v>
      </c>
      <c r="J15" s="2">
        <v>0.0</v>
      </c>
    </row>
    <row r="16">
      <c r="F16" s="2">
        <v>5000000.0</v>
      </c>
      <c r="G16" s="2">
        <v>1.0E7</v>
      </c>
      <c r="H16" s="2">
        <v>10.0</v>
      </c>
      <c r="I16" s="8">
        <f>IF(Sheet1!$I$6&gt;F16, Sheet1!$I$12 * H16%, 0)</f>
        <v>0</v>
      </c>
      <c r="J16" s="8">
        <f>IF(MIN(Sheet1!$I$6, G16)-F16&gt;0, MIN(Sheet1!$I$6, G16)-F16, 0)</f>
        <v>0</v>
      </c>
      <c r="K16" s="5">
        <f>(MIN(Sheet1!$I$6, G16)-F16)*$H$7%</f>
        <v>0</v>
      </c>
      <c r="L16" s="8">
        <f t="shared" ref="L16:L17" si="2">IF(I16&gt;J16, J16-K16, I16)</f>
        <v>0</v>
      </c>
    </row>
    <row r="17">
      <c r="F17" s="2">
        <v>1.0E7</v>
      </c>
      <c r="G17" s="2">
        <v>2.0E7</v>
      </c>
      <c r="H17" s="2">
        <v>15.0</v>
      </c>
      <c r="I17" s="8">
        <f>IF(Sheet1!$I$6&gt;F17, Sheet1!$I$12 * H17%, 0)</f>
        <v>0</v>
      </c>
      <c r="J17" s="8">
        <f>IF(MIN(Sheet1!$I$6, G17)-F17&gt;0, MIN(Sheet1!$I$6, G17)-F17, 0)</f>
        <v>0</v>
      </c>
      <c r="K17" s="5">
        <f>(MIN(Sheet1!$I$6, G17)-F17)*$H$7%</f>
        <v>0</v>
      </c>
      <c r="L17" s="8">
        <f t="shared" si="2"/>
        <v>0</v>
      </c>
    </row>
    <row r="18">
      <c r="F18" s="2">
        <v>2.0E7</v>
      </c>
      <c r="H18" s="2">
        <v>25.0</v>
      </c>
      <c r="I18" s="8">
        <f>IF(Sheet1!$I$6&gt;F18, Sheet1!$I$12 * H18%, 0)</f>
        <v>0</v>
      </c>
      <c r="J18" s="8">
        <f>IF(Sheet1!$I$6-F18&gt;0, Sheet1!$I$6-F18, 0)</f>
        <v>0</v>
      </c>
    </row>
  </sheetData>
  <mergeCells count="1">
    <mergeCell ref="F13:J13"/>
  </mergeCells>
  <drawing r:id="rId1"/>
</worksheet>
</file>